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4201245E-5C8B-41E4-8E5E-E7211E39F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7" i="1" l="1"/>
  <c r="M58" i="1" l="1"/>
  <c r="M52" i="1"/>
  <c r="M41" i="1"/>
  <c r="M38" i="1"/>
  <c r="M36" i="1"/>
  <c r="M33" i="1"/>
  <c r="M30" i="1"/>
  <c r="M24" i="1"/>
  <c r="M20" i="1"/>
  <c r="M15" i="1"/>
  <c r="M13" i="1"/>
  <c r="M12" i="1"/>
  <c r="M11" i="1"/>
  <c r="M8" i="1"/>
  <c r="M4" i="1"/>
  <c r="L67" i="1"/>
  <c r="M67" i="1" l="1"/>
  <c r="K15" i="1"/>
  <c r="K67" i="1" l="1"/>
  <c r="J58" i="1"/>
  <c r="J48" i="1"/>
  <c r="J41" i="1"/>
  <c r="J36" i="1"/>
  <c r="J33" i="1"/>
  <c r="J32" i="1"/>
  <c r="J30" i="1"/>
  <c r="J24" i="1"/>
  <c r="J15" i="1"/>
  <c r="J13" i="1"/>
  <c r="J12" i="1"/>
  <c r="J11" i="1"/>
  <c r="J8" i="1"/>
  <c r="J4" i="1"/>
  <c r="I67" i="1"/>
  <c r="H12" i="1"/>
  <c r="H62" i="1"/>
  <c r="H61" i="1"/>
  <c r="H58" i="1"/>
  <c r="H48" i="1"/>
  <c r="H42" i="1"/>
  <c r="H41" i="1"/>
  <c r="H36" i="1"/>
  <c r="H31" i="1"/>
  <c r="H30" i="1"/>
  <c r="H15" i="1"/>
  <c r="H13" i="1"/>
  <c r="H11" i="1"/>
  <c r="H8" i="1"/>
  <c r="H4" i="1"/>
  <c r="G62" i="1"/>
  <c r="G58" i="1"/>
  <c r="G48" i="1"/>
  <c r="G42" i="1"/>
  <c r="G41" i="1"/>
  <c r="G30" i="1"/>
  <c r="G15" i="1"/>
  <c r="G13" i="1"/>
  <c r="G12" i="1"/>
  <c r="G11" i="1"/>
  <c r="G4" i="1"/>
  <c r="H67" i="1" l="1"/>
  <c r="G67" i="1"/>
  <c r="J67" i="1"/>
  <c r="F62" i="1"/>
  <c r="F61" i="1"/>
  <c r="F58" i="1"/>
  <c r="F42" i="1"/>
  <c r="F41" i="1"/>
  <c r="F33" i="1"/>
  <c r="F31" i="1"/>
  <c r="F30" i="1"/>
  <c r="F24" i="1"/>
  <c r="F15" i="1"/>
  <c r="F13" i="1"/>
  <c r="F12" i="1"/>
  <c r="F11" i="1"/>
  <c r="F8" i="1"/>
  <c r="F4" i="1"/>
  <c r="F67" i="1" l="1"/>
  <c r="E58" i="1"/>
  <c r="E51" i="1"/>
  <c r="E48" i="1"/>
  <c r="E41" i="1"/>
  <c r="E33" i="1"/>
  <c r="E30" i="1"/>
  <c r="E15" i="1"/>
  <c r="E13" i="1"/>
  <c r="E12" i="1"/>
  <c r="E11" i="1"/>
  <c r="E8" i="1"/>
  <c r="E4" i="1"/>
  <c r="E67" i="1" l="1"/>
  <c r="D58" i="1"/>
  <c r="D52" i="1"/>
  <c r="D42" i="1"/>
  <c r="D41" i="1"/>
  <c r="D33" i="1"/>
  <c r="D30" i="1"/>
  <c r="D25" i="1"/>
  <c r="D15" i="1"/>
  <c r="D13" i="1"/>
  <c r="D12" i="1"/>
  <c r="D11" i="1"/>
  <c r="D4" i="1"/>
  <c r="D67" i="1" l="1"/>
</calcChain>
</file>

<file path=xl/sharedStrings.xml><?xml version="1.0" encoding="utf-8"?>
<sst xmlns="http://schemas.openxmlformats.org/spreadsheetml/2006/main" count="81" uniqueCount="81">
  <si>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</si>
  <si>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</si>
  <si>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</si>
  <si>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</si>
  <si>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</si>
  <si>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</si>
  <si>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</si>
  <si>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</si>
  <si>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</si>
  <si>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</si>
  <si>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Valoare                       platita
 in OCT</t>
  </si>
  <si>
    <t>Valoare platita in NOV</t>
  </si>
  <si>
    <t>Valoare                platita
 in DEC</t>
  </si>
  <si>
    <t>Nr. Crt.</t>
  </si>
  <si>
    <t>Cod Fiscal</t>
  </si>
  <si>
    <t>Valoare platita in IANUARIE</t>
  </si>
  <si>
    <t>TOTAL</t>
  </si>
  <si>
    <t xml:space="preserve">PLATI EFECTUATE IN ANUL 2022 CATRE FARMACII PENTRU MEDICAMENTE PNS </t>
  </si>
  <si>
    <t>ACONITI-LINE FARM</t>
  </si>
  <si>
    <t>ANDRE FARM</t>
  </si>
  <si>
    <t>ANEL_CO</t>
  </si>
  <si>
    <t>BELLA MEDIFARM SRL</t>
  </si>
  <si>
    <t>BELLADONA</t>
  </si>
  <si>
    <t>BELONA</t>
  </si>
  <si>
    <t>CARMCRIS FARM</t>
  </si>
  <si>
    <t>CATENA COMFARM</t>
  </si>
  <si>
    <t>CATENA FARMACON</t>
  </si>
  <si>
    <t>CATENA HYGEIA</t>
  </si>
  <si>
    <t>CONDOR</t>
  </si>
  <si>
    <t>DEMETRA PHARM</t>
  </si>
  <si>
    <t>DENTO FARM</t>
  </si>
  <si>
    <t>DORADA</t>
  </si>
  <si>
    <t>E&amp;A PHARMAGRUP</t>
  </si>
  <si>
    <t>ELANFARM GOLD SRL</t>
  </si>
  <si>
    <t>ELEDANIS</t>
  </si>
  <si>
    <t>FADEL FARM SRL</t>
  </si>
  <si>
    <t>FARM ES DIANA</t>
  </si>
  <si>
    <t>FARMACEUTICA REMEDIA SA</t>
  </si>
  <si>
    <t>FARMACIA DAVILLA SRL</t>
  </si>
  <si>
    <t>FARMACIA DE LA TARA SRL</t>
  </si>
  <si>
    <t>FARMACIA MISHA FARM SRL</t>
  </si>
  <si>
    <t>FARMASEPT</t>
  </si>
  <si>
    <t>GENIA SRL</t>
  </si>
  <si>
    <t>HELP NET FARMA SA</t>
  </si>
  <si>
    <t>HELPIS</t>
  </si>
  <si>
    <t>HELYA FARM</t>
  </si>
  <si>
    <t>HYPERICI</t>
  </si>
  <si>
    <t>IASMINA FARM PLUS S.R.L</t>
  </si>
  <si>
    <t>INDIGO FARM SRL</t>
  </si>
  <si>
    <t>L&amp;N</t>
  </si>
  <si>
    <t>MARIFARMA</t>
  </si>
  <si>
    <t>MEDIMFARM TOPFARM S.A.</t>
  </si>
  <si>
    <t>MEDIPET</t>
  </si>
  <si>
    <t>METEORA</t>
  </si>
  <si>
    <t>MINI FARM CONCEPT SRL</t>
  </si>
  <si>
    <t>MUSETEL</t>
  </si>
  <si>
    <t>OXALYS TEHNOFARM SRL</t>
  </si>
  <si>
    <t>PAEONIA</t>
  </si>
  <si>
    <t>PANACEEA</t>
  </si>
  <si>
    <t>PERSEEA FARM SRL</t>
  </si>
  <si>
    <t>PHARMALAUR</t>
  </si>
  <si>
    <t>PHARMALIFE MED SRL</t>
  </si>
  <si>
    <t>POPA-MAR</t>
  </si>
  <si>
    <t>RONDO FARM</t>
  </si>
  <si>
    <t>ROSA</t>
  </si>
  <si>
    <t>S.C.QUALITY PHARMA CONCEPT SRL</t>
  </si>
  <si>
    <t>SANTALUM FARM</t>
  </si>
  <si>
    <t>SAS PHARMA PLUS</t>
  </si>
  <si>
    <t>SAVIOR PHARMA VISTA SRL</t>
  </si>
  <si>
    <t>SEMA INVESTMENT S.R.L.</t>
  </si>
  <si>
    <t>SENSIBLU SRL</t>
  </si>
  <si>
    <t>SPERANTA</t>
  </si>
  <si>
    <t>STARPHARM</t>
  </si>
  <si>
    <t>TRI FARM S.R.L.</t>
  </si>
  <si>
    <t>TUDAL</t>
  </si>
  <si>
    <t>VALERIA PUR FARM SRL</t>
  </si>
  <si>
    <t>VAVAFARM</t>
  </si>
  <si>
    <t>VINCA</t>
  </si>
  <si>
    <t>PHARMINTER</t>
  </si>
  <si>
    <t>VITAL GRUP ONLINE S.R.L.</t>
  </si>
  <si>
    <t>GENUIN IMPEX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</si>
</sst>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4" fontId="5" fillId="0" borderId="1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4" fontId="0" fillId="0" borderId="4" xfId="0" applyNumberFormat="1" applyBorder="1"/>
    <xf numFmtId="4" fontId="2" fillId="0" borderId="0" xfId="0" applyNumberFormat="1" applyFont="1"/>
    <xf numFmtId="4" fontId="5" fillId="0" borderId="4" xfId="0" applyNumberFormat="1" applyFont="1" applyBorder="1"/>
    <xf numFmtId="0" fontId="0" fillId="0" borderId="7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Q71"/>
  <sheetViews>
    <sheetView tabSelected="1" topLeftCell="A40" zoomScale="90" zoomScaleNormal="90" workbookViewId="0">
      <selection activeCell="E21" sqref="E21"/>
    </sheetView>
  </sheetViews>
  <sheetFormatPr defaultColWidth="9.140625" defaultRowHeight="12.75" x14ac:dyDescent="0.2"/>
  <cols>
    <col min="1" max="1" width="7" style="1" bestFit="1" customWidth="1"/>
    <col min="2" max="2" width="27.85546875" style="1" customWidth="1"/>
    <col min="3" max="3" width="10.42578125" style="1" bestFit="1" customWidth="1"/>
    <col min="4" max="4" width="12.5703125" style="1" customWidth="1"/>
    <col min="5" max="5" width="14" style="1" customWidth="1"/>
    <col min="6" max="6" width="14.85546875" style="1" customWidth="1"/>
    <col min="7" max="7" width="18.140625" style="1" customWidth="1"/>
    <col min="8" max="8" width="18.42578125" style="1" customWidth="1"/>
    <col min="9" max="9" width="15.42578125" style="1" customWidth="1"/>
    <col min="10" max="11" width="12.5703125" style="1" customWidth="1"/>
    <col min="12" max="12" width="14" style="1" customWidth="1"/>
    <col min="13" max="14" width="18.140625" style="1" customWidth="1"/>
    <col min="15" max="15" width="17.5703125" style="1" customWidth="1"/>
    <col min="16" max="16" width="12.5703125" style="1" bestFit="1" customWidth="1"/>
    <col min="17" max="16384" width="9.140625" style="1"/>
  </cols>
  <sheetData>
    <row r="1" spans="1:17" ht="12.75" customHeight="1" x14ac:dyDescent="0.2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0</v>
      </c>
    </row>
    <row r="3" spans="1:17" ht="38.25" x14ac:dyDescent="0.2">
      <c r="A3" s="5" t="s">
        <v>13</v>
      </c>
      <c r="B3" s="6" t="s">
        <v>1</v>
      </c>
      <c r="C3" s="6" t="s">
        <v>14</v>
      </c>
      <c r="D3" s="6" t="s">
        <v>15</v>
      </c>
      <c r="E3" s="6" t="s">
        <v>2</v>
      </c>
      <c r="F3" s="6" t="s">
        <v>3</v>
      </c>
      <c r="G3" s="6" t="s">
        <v>4</v>
      </c>
      <c r="H3" s="6" t="s">
        <v>8</v>
      </c>
      <c r="I3" s="6" t="s">
        <v>5</v>
      </c>
      <c r="J3" s="6" t="s">
        <v>6</v>
      </c>
      <c r="K3" s="6" t="s">
        <v>7</v>
      </c>
      <c r="L3" s="6" t="s">
        <v>9</v>
      </c>
      <c r="M3" s="6" t="s">
        <v>10</v>
      </c>
      <c r="N3" s="11" t="s">
        <v>11</v>
      </c>
      <c r="O3" s="6" t="s">
        <v>12</v>
      </c>
    </row>
    <row r="4" spans="1:17" ht="15" x14ac:dyDescent="0.25">
      <c r="A4" s="12">
        <v>1</v>
      </c>
      <c r="B4" s="2" t="s">
        <v>18</v>
      </c>
      <c r="C4" s="2">
        <v>16770812</v>
      </c>
      <c r="D4" s="3">
        <f>332642.97+12499.21+14179.45+22432.52</f>
        <v>381754.15</v>
      </c>
      <c r="E4" s="13">
        <f>271172.76+22664.33+22598.59</f>
        <v>316435.68000000005</v>
      </c>
      <c r="F4" s="13">
        <f>285050.37+21473.39+7674.98+14789.87</f>
        <v>328988.61</v>
      </c>
      <c r="G4" s="3">
        <f>241261.13+19879.9+15600.77+17587.62+2793.51</f>
        <v>297122.93</v>
      </c>
      <c r="H4" s="2">
        <f>204745.92+15119.06+9832.87+17586.74</f>
        <v>247284.59</v>
      </c>
      <c r="I4" s="2">
        <v>242365.15</v>
      </c>
      <c r="J4" s="2">
        <f>193732.32+26865.12+17065.99+20364.51</f>
        <v>258027.94</v>
      </c>
      <c r="K4" s="3">
        <v>240352.28999999998</v>
      </c>
      <c r="L4" s="3">
        <v>325263.08</v>
      </c>
      <c r="M4" s="3">
        <f>283076.74+21836.82+19549.58+92888.28</f>
        <v>417351.42000000004</v>
      </c>
      <c r="N4" s="13">
        <v>203412.59</v>
      </c>
      <c r="O4" s="2"/>
      <c r="P4" s="2"/>
      <c r="Q4" s="2"/>
    </row>
    <row r="5" spans="1:17" ht="15" x14ac:dyDescent="0.25">
      <c r="A5" s="12">
        <v>2</v>
      </c>
      <c r="B5" s="2" t="s">
        <v>19</v>
      </c>
      <c r="C5" s="2">
        <v>12759048</v>
      </c>
      <c r="D5" s="3">
        <v>972.49</v>
      </c>
      <c r="E5" s="14">
        <v>0</v>
      </c>
      <c r="F5" s="13">
        <v>803.26</v>
      </c>
      <c r="G5" s="3">
        <v>1238.1600000000001</v>
      </c>
      <c r="H5" s="2">
        <v>353.08</v>
      </c>
      <c r="I5" s="2">
        <v>1025.1199999999999</v>
      </c>
      <c r="J5" s="2">
        <v>451.72</v>
      </c>
      <c r="K5" s="3">
        <v>700</v>
      </c>
      <c r="L5" s="3">
        <v>914.88</v>
      </c>
      <c r="M5" s="3">
        <v>772.14</v>
      </c>
      <c r="N5" s="13">
        <v>189.83</v>
      </c>
      <c r="O5" s="2"/>
      <c r="P5" s="2"/>
      <c r="Q5" s="2"/>
    </row>
    <row r="6" spans="1:17" ht="15" x14ac:dyDescent="0.25">
      <c r="A6" s="12">
        <v>3</v>
      </c>
      <c r="B6" s="2" t="s">
        <v>20</v>
      </c>
      <c r="C6" s="2">
        <v>935477</v>
      </c>
      <c r="D6" s="3">
        <v>41590.25</v>
      </c>
      <c r="E6" s="13">
        <v>33986.670000000006</v>
      </c>
      <c r="F6" s="13">
        <v>31086.61</v>
      </c>
      <c r="G6" s="3">
        <v>37959.54</v>
      </c>
      <c r="H6" s="2">
        <v>37959.360000000001</v>
      </c>
      <c r="I6" s="2">
        <v>27927.170000000002</v>
      </c>
      <c r="J6" s="2">
        <v>23799.690000000002</v>
      </c>
      <c r="K6" s="3">
        <v>30007.249999999996</v>
      </c>
      <c r="L6" s="3">
        <v>19601.179999999997</v>
      </c>
      <c r="M6" s="3">
        <v>26627.29</v>
      </c>
      <c r="N6" s="13">
        <v>69162.320000000007</v>
      </c>
      <c r="O6" s="2"/>
      <c r="P6" s="2"/>
      <c r="Q6" s="2"/>
    </row>
    <row r="7" spans="1:17" ht="15" x14ac:dyDescent="0.25">
      <c r="A7" s="12">
        <v>4</v>
      </c>
      <c r="B7" s="2" t="s">
        <v>21</v>
      </c>
      <c r="C7" s="2">
        <v>26884008</v>
      </c>
      <c r="D7" s="3">
        <v>192.07</v>
      </c>
      <c r="E7" s="13">
        <v>1963.28</v>
      </c>
      <c r="F7" s="13">
        <v>2207.02</v>
      </c>
      <c r="G7" s="3">
        <v>647.63</v>
      </c>
      <c r="H7" s="2">
        <v>1575.67</v>
      </c>
      <c r="I7" s="2">
        <v>1795.52</v>
      </c>
      <c r="J7" s="2">
        <v>376.53</v>
      </c>
      <c r="K7" s="3">
        <v>555.19000000000005</v>
      </c>
      <c r="L7" s="3">
        <v>2262.94</v>
      </c>
      <c r="M7" s="3">
        <v>896.16</v>
      </c>
      <c r="N7" s="13">
        <v>460.91</v>
      </c>
      <c r="O7" s="2"/>
      <c r="P7" s="2"/>
      <c r="Q7" s="2"/>
    </row>
    <row r="8" spans="1:17" ht="15" x14ac:dyDescent="0.25">
      <c r="A8" s="12">
        <v>5</v>
      </c>
      <c r="B8" s="2" t="s">
        <v>22</v>
      </c>
      <c r="C8" s="2">
        <v>908642</v>
      </c>
      <c r="D8" s="3">
        <v>9973.2800000000007</v>
      </c>
      <c r="E8" s="13">
        <f>1118.18+2700.67</f>
        <v>3818.8500000000004</v>
      </c>
      <c r="F8" s="13">
        <f>6001.32+116.37</f>
        <v>6117.69</v>
      </c>
      <c r="G8" s="3">
        <v>9559.35</v>
      </c>
      <c r="H8" s="2">
        <f>4745.98+116.37</f>
        <v>4862.3499999999995</v>
      </c>
      <c r="I8" s="2">
        <v>8099.9500000000007</v>
      </c>
      <c r="J8" s="2">
        <f>10812.69+3050.29</f>
        <v>13862.98</v>
      </c>
      <c r="K8" s="3">
        <v>5603.76</v>
      </c>
      <c r="L8" s="3">
        <v>6948.25</v>
      </c>
      <c r="M8" s="3">
        <f>11295.78+3125.05</f>
        <v>14420.830000000002</v>
      </c>
      <c r="N8" s="13">
        <v>4423.25</v>
      </c>
      <c r="O8" s="2"/>
      <c r="P8" s="2"/>
      <c r="Q8" s="2"/>
    </row>
    <row r="9" spans="1:17" ht="15" x14ac:dyDescent="0.25">
      <c r="A9" s="12">
        <v>6</v>
      </c>
      <c r="B9" s="2" t="s">
        <v>23</v>
      </c>
      <c r="C9" s="2">
        <v>4863624</v>
      </c>
      <c r="D9" s="3">
        <v>857.78</v>
      </c>
      <c r="E9" s="13">
        <v>3105.88</v>
      </c>
      <c r="F9" s="13">
        <v>1959.91</v>
      </c>
      <c r="G9" s="3">
        <v>1166.9000000000001</v>
      </c>
      <c r="H9" s="2">
        <v>1046.5899999999999</v>
      </c>
      <c r="I9" s="2">
        <v>1943.8</v>
      </c>
      <c r="J9" s="2">
        <v>761.11</v>
      </c>
      <c r="K9" s="3">
        <v>588.77</v>
      </c>
      <c r="L9" s="3">
        <v>278.82</v>
      </c>
      <c r="M9" s="3">
        <v>1097.44</v>
      </c>
      <c r="N9" s="13">
        <v>749.21</v>
      </c>
      <c r="O9" s="2"/>
      <c r="P9" s="2"/>
      <c r="Q9" s="2"/>
    </row>
    <row r="10" spans="1:17" ht="15" x14ac:dyDescent="0.25">
      <c r="A10" s="12">
        <v>7</v>
      </c>
      <c r="B10" s="2" t="s">
        <v>24</v>
      </c>
      <c r="C10" s="2">
        <v>13378360</v>
      </c>
      <c r="D10" s="3">
        <v>826.15</v>
      </c>
      <c r="E10" s="13">
        <v>1137.92</v>
      </c>
      <c r="F10" s="13">
        <v>1553.77</v>
      </c>
      <c r="G10" s="3">
        <v>973.15</v>
      </c>
      <c r="H10" s="2">
        <v>764.49</v>
      </c>
      <c r="I10" s="2">
        <v>819.48</v>
      </c>
      <c r="J10" s="2">
        <v>809.88</v>
      </c>
      <c r="K10" s="3">
        <v>702.51</v>
      </c>
      <c r="L10" s="3">
        <v>189.95</v>
      </c>
      <c r="M10" s="3">
        <v>1593.79</v>
      </c>
      <c r="N10" s="13">
        <v>570.07000000000005</v>
      </c>
      <c r="O10" s="2"/>
      <c r="P10" s="2"/>
      <c r="Q10" s="2"/>
    </row>
    <row r="11" spans="1:17" ht="15" x14ac:dyDescent="0.25">
      <c r="A11" s="12">
        <v>8</v>
      </c>
      <c r="B11" s="2" t="s">
        <v>25</v>
      </c>
      <c r="C11" s="2">
        <v>6580543</v>
      </c>
      <c r="D11" s="3">
        <f>206302.04+3337.4</f>
        <v>209639.44</v>
      </c>
      <c r="E11" s="13">
        <f>164186.91+3777.9</f>
        <v>167964.81</v>
      </c>
      <c r="F11" s="13">
        <f>166726.23+4218.42</f>
        <v>170944.65000000002</v>
      </c>
      <c r="G11" s="3">
        <f>197841.09+881.02</f>
        <v>198722.11</v>
      </c>
      <c r="H11" s="2">
        <f>152982.26+7611.71</f>
        <v>160593.97</v>
      </c>
      <c r="I11" s="2">
        <v>159844.68999999997</v>
      </c>
      <c r="J11" s="2">
        <f>154492.02+426.97+809.56</f>
        <v>155728.54999999999</v>
      </c>
      <c r="K11" s="3">
        <v>169627.85</v>
      </c>
      <c r="L11" s="3">
        <v>147433.82</v>
      </c>
      <c r="M11" s="3">
        <f>165948.96+3475.83</f>
        <v>169424.78999999998</v>
      </c>
      <c r="N11" s="13">
        <v>125688.8</v>
      </c>
      <c r="O11" s="2"/>
      <c r="P11" s="2"/>
      <c r="Q11" s="2"/>
    </row>
    <row r="12" spans="1:17" ht="15" x14ac:dyDescent="0.25">
      <c r="A12" s="12">
        <v>9</v>
      </c>
      <c r="B12" s="2" t="s">
        <v>26</v>
      </c>
      <c r="C12" s="2">
        <v>1564954</v>
      </c>
      <c r="D12" s="3">
        <f>67957.15+3149.82+3030.85+6476.19</f>
        <v>80614.010000000009</v>
      </c>
      <c r="E12" s="13">
        <f>52247.29+1097.75+6864.65</f>
        <v>60209.69</v>
      </c>
      <c r="F12" s="13">
        <f>60738.37+3030.85+4420</f>
        <v>68189.22</v>
      </c>
      <c r="G12" s="3">
        <f>47589.3+3030.85+4410</f>
        <v>55030.15</v>
      </c>
      <c r="H12" s="2">
        <f>65696.42+2661.6+3030.85+4410</f>
        <v>75798.87000000001</v>
      </c>
      <c r="I12" s="2">
        <v>86177.62999999999</v>
      </c>
      <c r="J12" s="2">
        <f>56121.04+2067.86+3139.6</f>
        <v>61328.5</v>
      </c>
      <c r="K12" s="3">
        <v>59497.880000000005</v>
      </c>
      <c r="L12" s="3">
        <v>63437.23</v>
      </c>
      <c r="M12" s="3">
        <f>65143.83+3233.05</f>
        <v>68376.88</v>
      </c>
      <c r="N12" s="13">
        <v>59215.360000000001</v>
      </c>
      <c r="O12" s="2"/>
      <c r="P12" s="2"/>
      <c r="Q12" s="2"/>
    </row>
    <row r="13" spans="1:17" ht="15" x14ac:dyDescent="0.25">
      <c r="A13" s="12">
        <v>10</v>
      </c>
      <c r="B13" s="2" t="s">
        <v>27</v>
      </c>
      <c r="C13" s="2">
        <v>1803830</v>
      </c>
      <c r="D13" s="3">
        <f>532230.62+2278.17+28644.12</f>
        <v>563152.91</v>
      </c>
      <c r="E13" s="13">
        <f>521632.32+28203.61</f>
        <v>549835.93000000005</v>
      </c>
      <c r="F13" s="13">
        <f>429631.8+22576.41+6265.22+40945.09</f>
        <v>499418.5199999999</v>
      </c>
      <c r="G13" s="3">
        <f>495650.13+22576.41+8170.83+41501.97</f>
        <v>567899.34</v>
      </c>
      <c r="H13" s="2">
        <f>504380.85+27339.32+13891.28+58649.08</f>
        <v>604260.52999999991</v>
      </c>
      <c r="I13" s="2">
        <v>545366.53</v>
      </c>
      <c r="J13" s="2">
        <f>439984.02+32082.46+7168.12+5715.82</f>
        <v>484950.42000000004</v>
      </c>
      <c r="K13" s="3">
        <v>520252.8</v>
      </c>
      <c r="L13" s="3">
        <v>403863.64</v>
      </c>
      <c r="M13" s="3">
        <f>577988.78+1295.29+8112.22+6053.57</f>
        <v>593449.86</v>
      </c>
      <c r="N13" s="13">
        <v>473958.59</v>
      </c>
      <c r="O13" s="2"/>
      <c r="P13" s="2"/>
      <c r="Q13" s="2"/>
    </row>
    <row r="14" spans="1:17" ht="15" x14ac:dyDescent="0.25">
      <c r="A14" s="12">
        <v>11</v>
      </c>
      <c r="B14" s="2" t="s">
        <v>28</v>
      </c>
      <c r="C14" s="2">
        <v>934935</v>
      </c>
      <c r="D14" s="3">
        <v>9327.0499999999993</v>
      </c>
      <c r="E14" s="13">
        <v>11570.82</v>
      </c>
      <c r="F14" s="13">
        <v>10999.02</v>
      </c>
      <c r="G14" s="3">
        <v>8873.26</v>
      </c>
      <c r="H14" s="2">
        <v>15870.24</v>
      </c>
      <c r="I14" s="2">
        <v>1784.9299999999998</v>
      </c>
      <c r="J14" s="2">
        <v>10214.719999999999</v>
      </c>
      <c r="K14" s="3">
        <v>10886.72</v>
      </c>
      <c r="L14" s="3">
        <v>6985.91</v>
      </c>
      <c r="M14" s="3">
        <v>12969.19</v>
      </c>
      <c r="N14" s="13">
        <v>8932.34</v>
      </c>
      <c r="O14" s="2"/>
      <c r="P14" s="2"/>
      <c r="Q14" s="2"/>
    </row>
    <row r="15" spans="1:17" ht="15" x14ac:dyDescent="0.25">
      <c r="A15" s="12">
        <v>12</v>
      </c>
      <c r="B15" s="2" t="s">
        <v>29</v>
      </c>
      <c r="C15" s="2">
        <v>2632259</v>
      </c>
      <c r="D15" s="3">
        <f>1761824.72+170959.8+19423.97+4179.8</f>
        <v>1956388.29</v>
      </c>
      <c r="E15" s="13">
        <f>1681271.32+10678.91+3382.05</f>
        <v>1695332.28</v>
      </c>
      <c r="F15" s="13">
        <f>1109139.57+49345.39+12199.15+12090.56+2794.54</f>
        <v>1185569.21</v>
      </c>
      <c r="G15" s="3">
        <f>1423353.37+265230.31+10815.37+3578.94</f>
        <v>1702977.9900000002</v>
      </c>
      <c r="H15" s="2">
        <f>1372853.92+229838.93+5478.58+9539.63</f>
        <v>1617711.0599999998</v>
      </c>
      <c r="I15" s="2">
        <v>2041756.1500000001</v>
      </c>
      <c r="J15" s="2">
        <f>1362313.69+77897.47+19099.01+62445.7</f>
        <v>1521755.8699999999</v>
      </c>
      <c r="K15" s="3">
        <f>1810501.9+4532.36</f>
        <v>1815034.26</v>
      </c>
      <c r="L15" s="3">
        <v>1720787.97</v>
      </c>
      <c r="M15" s="3">
        <f>1624787.77+253430.65+9619.78+42909.02</f>
        <v>1930747.22</v>
      </c>
      <c r="N15" s="13">
        <v>1805290.53</v>
      </c>
      <c r="O15" s="2"/>
      <c r="P15" s="2"/>
      <c r="Q15" s="2"/>
    </row>
    <row r="16" spans="1:17" ht="15" x14ac:dyDescent="0.25">
      <c r="A16" s="12">
        <v>13</v>
      </c>
      <c r="B16" s="2" t="s">
        <v>30</v>
      </c>
      <c r="C16" s="2">
        <v>894385</v>
      </c>
      <c r="D16" s="3">
        <v>15.43</v>
      </c>
      <c r="E16" s="13">
        <v>314.72000000000003</v>
      </c>
      <c r="F16" s="13">
        <v>142.58000000000001</v>
      </c>
      <c r="G16" s="3">
        <v>57.85</v>
      </c>
      <c r="H16" s="2">
        <v>166.64</v>
      </c>
      <c r="I16" s="2">
        <v>465.31</v>
      </c>
      <c r="J16" s="2">
        <v>71.209999999999994</v>
      </c>
      <c r="K16" s="3">
        <v>250.86</v>
      </c>
      <c r="L16" s="3">
        <v>104.87</v>
      </c>
      <c r="M16" s="3">
        <v>470.39</v>
      </c>
      <c r="N16" s="13">
        <v>210.16</v>
      </c>
      <c r="O16" s="2"/>
      <c r="P16" s="2"/>
      <c r="Q16" s="2"/>
    </row>
    <row r="17" spans="1:17" ht="15" x14ac:dyDescent="0.25">
      <c r="A17" s="12">
        <v>14</v>
      </c>
      <c r="B17" s="2" t="s">
        <v>31</v>
      </c>
      <c r="C17" s="2">
        <v>940767</v>
      </c>
      <c r="D17" s="3">
        <v>2764.84</v>
      </c>
      <c r="E17" s="13">
        <v>4516.3499999999995</v>
      </c>
      <c r="F17" s="13">
        <v>2827.49</v>
      </c>
      <c r="G17" s="3">
        <v>3134.69</v>
      </c>
      <c r="H17" s="2">
        <v>1681.91</v>
      </c>
      <c r="I17" s="2">
        <v>954.57</v>
      </c>
      <c r="J17" s="2">
        <v>2474.8000000000002</v>
      </c>
      <c r="K17" s="3">
        <v>2486.04</v>
      </c>
      <c r="L17" s="3">
        <v>1869.87</v>
      </c>
      <c r="M17" s="3">
        <v>1073.68</v>
      </c>
      <c r="N17" s="13">
        <v>3356.4</v>
      </c>
      <c r="O17" s="2"/>
      <c r="P17" s="2"/>
      <c r="Q17" s="2"/>
    </row>
    <row r="18" spans="1:17" ht="15" x14ac:dyDescent="0.25">
      <c r="A18" s="12">
        <v>15</v>
      </c>
      <c r="B18" s="2" t="s">
        <v>32</v>
      </c>
      <c r="C18" s="2">
        <v>16023</v>
      </c>
      <c r="D18" s="3">
        <v>61.87</v>
      </c>
      <c r="E18" s="13">
        <v>275.5</v>
      </c>
      <c r="F18" s="13">
        <v>142.29</v>
      </c>
      <c r="G18" s="3">
        <v>230.08</v>
      </c>
      <c r="H18" s="2">
        <v>52.04</v>
      </c>
      <c r="I18" s="2">
        <v>830.98</v>
      </c>
      <c r="J18" s="2">
        <v>163.44999999999999</v>
      </c>
      <c r="K18" s="1">
        <v>0</v>
      </c>
      <c r="L18" s="14">
        <v>693.65</v>
      </c>
      <c r="M18" s="3">
        <v>228.65</v>
      </c>
      <c r="N18" s="13"/>
      <c r="O18" s="2"/>
      <c r="P18" s="2"/>
      <c r="Q18" s="2"/>
    </row>
    <row r="19" spans="1:17" ht="15" x14ac:dyDescent="0.25">
      <c r="A19" s="12">
        <v>16</v>
      </c>
      <c r="B19" s="2" t="s">
        <v>33</v>
      </c>
      <c r="C19" s="2">
        <v>26884016</v>
      </c>
      <c r="D19" s="3">
        <v>2772.52</v>
      </c>
      <c r="E19" s="13">
        <v>3707.83</v>
      </c>
      <c r="F19" s="13">
        <v>971.6</v>
      </c>
      <c r="G19" s="3">
        <v>1174.8499999999999</v>
      </c>
      <c r="H19" s="2">
        <v>645.47</v>
      </c>
      <c r="I19" s="2">
        <v>500.95</v>
      </c>
      <c r="J19" s="2">
        <v>750.86</v>
      </c>
      <c r="K19" s="3">
        <v>710.73</v>
      </c>
      <c r="L19" s="3">
        <v>1056.74</v>
      </c>
      <c r="M19" s="3">
        <v>1256.3399999999999</v>
      </c>
      <c r="N19" s="13">
        <v>334.23</v>
      </c>
      <c r="O19" s="2"/>
      <c r="P19" s="2"/>
      <c r="Q19" s="2"/>
    </row>
    <row r="20" spans="1:17" ht="15" x14ac:dyDescent="0.25">
      <c r="A20" s="12">
        <v>17</v>
      </c>
      <c r="B20" s="2" t="s">
        <v>34</v>
      </c>
      <c r="C20" s="2">
        <v>15269865</v>
      </c>
      <c r="D20" s="3">
        <v>13588.279999999999</v>
      </c>
      <c r="E20" s="13">
        <v>8048</v>
      </c>
      <c r="F20" s="13">
        <v>8726.11</v>
      </c>
      <c r="G20" s="3">
        <v>3801.44</v>
      </c>
      <c r="H20" s="2">
        <v>5508.45</v>
      </c>
      <c r="I20" s="2">
        <v>4316.82</v>
      </c>
      <c r="J20" s="2">
        <v>5970.7699999999995</v>
      </c>
      <c r="K20" s="3">
        <v>85384.46</v>
      </c>
      <c r="L20" s="3">
        <v>91763.209999999992</v>
      </c>
      <c r="M20" s="3">
        <f>5455.05+81596.77</f>
        <v>87051.82</v>
      </c>
      <c r="N20" s="13">
        <v>177446.81</v>
      </c>
      <c r="O20" s="2"/>
      <c r="P20" s="2"/>
      <c r="Q20" s="2"/>
    </row>
    <row r="21" spans="1:17" ht="15" x14ac:dyDescent="0.25">
      <c r="A21" s="12">
        <v>18</v>
      </c>
      <c r="B21" s="2" t="s">
        <v>35</v>
      </c>
      <c r="C21" s="2">
        <v>40571960</v>
      </c>
      <c r="D21" s="3">
        <v>2114.4299999999998</v>
      </c>
      <c r="E21" s="13">
        <v>1956.78</v>
      </c>
      <c r="F21" s="13">
        <v>4382.45</v>
      </c>
      <c r="G21" s="3">
        <v>2695.52</v>
      </c>
      <c r="H21" s="2">
        <v>2171.42</v>
      </c>
      <c r="I21" s="2">
        <v>3698.2</v>
      </c>
      <c r="J21" s="2">
        <v>1452.34</v>
      </c>
      <c r="K21" s="3">
        <v>2414.73</v>
      </c>
      <c r="L21" s="3">
        <v>2361.1</v>
      </c>
      <c r="M21" s="3">
        <v>2505.91</v>
      </c>
      <c r="N21" s="13">
        <v>1430.99</v>
      </c>
      <c r="O21" s="2"/>
      <c r="P21" s="2"/>
      <c r="Q21" s="2"/>
    </row>
    <row r="22" spans="1:17" ht="15" x14ac:dyDescent="0.25">
      <c r="A22" s="12">
        <v>19</v>
      </c>
      <c r="B22" s="2" t="s">
        <v>36</v>
      </c>
      <c r="C22" s="2">
        <v>1345660</v>
      </c>
      <c r="D22" s="3">
        <v>11481.23</v>
      </c>
      <c r="E22" s="13">
        <v>6803.31</v>
      </c>
      <c r="F22" s="13">
        <v>10735.48</v>
      </c>
      <c r="G22" s="3">
        <v>9882.27</v>
      </c>
      <c r="H22" s="2">
        <v>6498.31</v>
      </c>
      <c r="I22" s="2">
        <v>3433.54</v>
      </c>
      <c r="J22" s="2">
        <v>4815.79</v>
      </c>
      <c r="K22" s="3">
        <v>22409.13</v>
      </c>
      <c r="L22" s="3">
        <v>5778.12</v>
      </c>
      <c r="M22" s="3">
        <v>18392.75</v>
      </c>
      <c r="N22" s="13">
        <v>8340.99</v>
      </c>
      <c r="O22" s="2"/>
      <c r="P22" s="2"/>
      <c r="Q22" s="2"/>
    </row>
    <row r="23" spans="1:17" ht="15" x14ac:dyDescent="0.25">
      <c r="A23" s="12">
        <v>20</v>
      </c>
      <c r="B23" s="2" t="s">
        <v>37</v>
      </c>
      <c r="C23" s="2">
        <v>2115198</v>
      </c>
      <c r="D23" s="3">
        <v>210.15</v>
      </c>
      <c r="E23" s="13">
        <v>254.72</v>
      </c>
      <c r="F23" s="13">
        <v>424.85</v>
      </c>
      <c r="G23" s="3">
        <v>324.18</v>
      </c>
      <c r="H23" s="2">
        <v>142.87</v>
      </c>
      <c r="I23" s="2">
        <v>0</v>
      </c>
      <c r="J23" s="1">
        <v>0</v>
      </c>
      <c r="K23" s="1">
        <v>0</v>
      </c>
      <c r="L23" s="14">
        <v>0</v>
      </c>
      <c r="M23" s="14">
        <v>0</v>
      </c>
      <c r="N23" s="14"/>
    </row>
    <row r="24" spans="1:17" ht="15" x14ac:dyDescent="0.25">
      <c r="A24" s="12">
        <v>21</v>
      </c>
      <c r="B24" s="2" t="s">
        <v>38</v>
      </c>
      <c r="C24" s="2">
        <v>4532663</v>
      </c>
      <c r="D24" s="3">
        <v>12273.15</v>
      </c>
      <c r="E24" s="13">
        <v>4536.74</v>
      </c>
      <c r="F24" s="13">
        <f>10088.89+3425.88</f>
        <v>13514.77</v>
      </c>
      <c r="G24" s="3">
        <v>13731.47</v>
      </c>
      <c r="H24" s="2">
        <v>11330.2</v>
      </c>
      <c r="I24" s="2">
        <v>14188.91</v>
      </c>
      <c r="J24" s="2">
        <f>13227.5+1455.78</f>
        <v>14683.28</v>
      </c>
      <c r="K24" s="3">
        <v>9154.3499999999985</v>
      </c>
      <c r="L24" s="3">
        <v>9986.01</v>
      </c>
      <c r="M24" s="3">
        <f>11256.09+2537</f>
        <v>13793.09</v>
      </c>
      <c r="N24" s="13">
        <v>9490.98</v>
      </c>
      <c r="O24" s="2"/>
      <c r="P24" s="2"/>
      <c r="Q24" s="2"/>
    </row>
    <row r="25" spans="1:17" ht="15" x14ac:dyDescent="0.25">
      <c r="A25" s="12">
        <v>22</v>
      </c>
      <c r="B25" s="2" t="s">
        <v>39</v>
      </c>
      <c r="C25" s="2">
        <v>33503947</v>
      </c>
      <c r="D25" s="3">
        <f>9285.78+1871.02</f>
        <v>11156.800000000001</v>
      </c>
      <c r="E25" s="13">
        <v>4332.57</v>
      </c>
      <c r="F25" s="14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4">
        <v>0</v>
      </c>
      <c r="M25" s="14">
        <v>0</v>
      </c>
      <c r="N25" s="14"/>
    </row>
    <row r="26" spans="1:17" ht="15" x14ac:dyDescent="0.25">
      <c r="A26" s="12">
        <v>23</v>
      </c>
      <c r="B26" s="2" t="s">
        <v>40</v>
      </c>
      <c r="C26" s="2">
        <v>37235669</v>
      </c>
      <c r="D26" s="3">
        <v>1565.91</v>
      </c>
      <c r="E26" s="13">
        <v>1372.53</v>
      </c>
      <c r="F26" s="13">
        <v>879.2</v>
      </c>
      <c r="G26" s="3">
        <v>1122.52</v>
      </c>
      <c r="H26" s="2">
        <v>962.42</v>
      </c>
      <c r="I26" s="2">
        <v>567.94000000000005</v>
      </c>
      <c r="J26" s="16">
        <v>846.61</v>
      </c>
      <c r="K26" s="3">
        <v>978.02</v>
      </c>
      <c r="L26" s="3">
        <v>668.36</v>
      </c>
      <c r="M26" s="3">
        <v>575.16999999999996</v>
      </c>
      <c r="N26" s="13">
        <v>1213.1400000000001</v>
      </c>
      <c r="O26" s="2"/>
      <c r="P26" s="2"/>
      <c r="Q26" s="2"/>
    </row>
    <row r="27" spans="1:17" ht="15" x14ac:dyDescent="0.25">
      <c r="A27" s="12">
        <v>24</v>
      </c>
      <c r="B27" s="2" t="s">
        <v>41</v>
      </c>
      <c r="C27" s="2">
        <v>22228590</v>
      </c>
      <c r="D27" s="3">
        <v>1677.56</v>
      </c>
      <c r="E27" s="13">
        <v>2633.99</v>
      </c>
      <c r="F27" s="13">
        <v>1189.3800000000001</v>
      </c>
      <c r="G27" s="3">
        <v>1861.91</v>
      </c>
      <c r="H27" s="2">
        <v>2435.62</v>
      </c>
      <c r="I27" s="2">
        <v>731.78</v>
      </c>
      <c r="J27" s="2">
        <v>493.27</v>
      </c>
      <c r="K27" s="3">
        <v>2372.41</v>
      </c>
      <c r="L27" s="3">
        <v>1954.31</v>
      </c>
      <c r="M27" s="3">
        <v>1697.74</v>
      </c>
      <c r="N27" s="13">
        <v>3061.08</v>
      </c>
      <c r="O27" s="2"/>
      <c r="P27" s="2"/>
      <c r="Q27" s="2"/>
    </row>
    <row r="28" spans="1:17" ht="27.75" customHeight="1" x14ac:dyDescent="0.25">
      <c r="A28" s="12">
        <v>25</v>
      </c>
      <c r="B28" s="2" t="s">
        <v>42</v>
      </c>
      <c r="C28" s="2">
        <v>898727</v>
      </c>
      <c r="D28" s="3">
        <v>1136.54</v>
      </c>
      <c r="E28" s="13">
        <v>824.54</v>
      </c>
      <c r="F28" s="13">
        <v>1712.83</v>
      </c>
      <c r="G28" s="3">
        <v>970.24</v>
      </c>
      <c r="H28" s="2">
        <v>638.64</v>
      </c>
      <c r="I28" s="2">
        <v>683.72</v>
      </c>
      <c r="J28" s="2">
        <v>571.28</v>
      </c>
      <c r="K28" s="3">
        <v>382.75</v>
      </c>
      <c r="L28" s="3">
        <v>476.11</v>
      </c>
      <c r="M28" s="3">
        <v>570.25</v>
      </c>
      <c r="N28" s="13">
        <v>181.38</v>
      </c>
      <c r="O28" s="2"/>
      <c r="P28" s="2"/>
      <c r="Q28" s="2"/>
    </row>
    <row r="29" spans="1:17" ht="15" x14ac:dyDescent="0.25">
      <c r="A29" s="12">
        <v>26</v>
      </c>
      <c r="B29" s="2" t="s">
        <v>80</v>
      </c>
      <c r="C29" s="2">
        <v>18878773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3">
        <v>5699.41</v>
      </c>
      <c r="L29" s="3">
        <v>15007.01</v>
      </c>
      <c r="M29" s="3">
        <v>8826.9500000000007</v>
      </c>
      <c r="N29" s="13">
        <v>16897.97</v>
      </c>
      <c r="O29" s="2"/>
      <c r="P29" s="2"/>
      <c r="Q29" s="2"/>
    </row>
    <row r="30" spans="1:17" ht="15" x14ac:dyDescent="0.25">
      <c r="A30" s="12">
        <v>27</v>
      </c>
      <c r="B30" s="2" t="s">
        <v>43</v>
      </c>
      <c r="C30" s="2">
        <v>14169353</v>
      </c>
      <c r="D30" s="3">
        <f>867636.53+161557.17+17504.19+9580.62+2073.81</f>
        <v>1058352.32</v>
      </c>
      <c r="E30" s="13">
        <f>1058912.99+30912.94+2894.61</f>
        <v>1092720.54</v>
      </c>
      <c r="F30" s="13">
        <f>911396.25+175942.51+3315.42+9580.62</f>
        <v>1100234.8</v>
      </c>
      <c r="G30" s="3">
        <f>823467.31+199307.51+16380.38+9580.61</f>
        <v>1048735.81</v>
      </c>
      <c r="H30" s="2">
        <f>876466.76+168085.06+20095.23+5746.82</f>
        <v>1070393.8700000001</v>
      </c>
      <c r="I30" s="2">
        <v>949911.27999999991</v>
      </c>
      <c r="J30" s="2">
        <f>707463.73+215543.48+41889.76+10260.41</f>
        <v>975157.38</v>
      </c>
      <c r="K30" s="3">
        <v>937123.75999999989</v>
      </c>
      <c r="L30" s="3">
        <v>874221.35</v>
      </c>
      <c r="M30" s="3">
        <f>901307.75+201516.13+34900.64+5991.12</f>
        <v>1143715.6399999999</v>
      </c>
      <c r="N30" s="13">
        <v>1013148.47</v>
      </c>
      <c r="O30" s="2"/>
      <c r="P30" s="2"/>
      <c r="Q30" s="2"/>
    </row>
    <row r="31" spans="1:17" ht="15" x14ac:dyDescent="0.25">
      <c r="A31" s="12">
        <v>28</v>
      </c>
      <c r="B31" s="2" t="s">
        <v>44</v>
      </c>
      <c r="C31" s="2">
        <v>893525</v>
      </c>
      <c r="D31" s="3">
        <v>8497.8499999999985</v>
      </c>
      <c r="E31" s="13">
        <v>8941.130000000001</v>
      </c>
      <c r="F31" s="13">
        <f>5455.63+1607.05</f>
        <v>7062.68</v>
      </c>
      <c r="G31" s="3">
        <v>8345.16</v>
      </c>
      <c r="H31" s="2">
        <f>7245.89+1696.58</f>
        <v>8942.4700000000012</v>
      </c>
      <c r="I31" s="2">
        <v>4887.84</v>
      </c>
      <c r="J31" s="2">
        <v>5992.15</v>
      </c>
      <c r="K31" s="3">
        <v>10452.33</v>
      </c>
      <c r="L31" s="3">
        <v>5173.32</v>
      </c>
      <c r="M31" s="3">
        <v>8643.31</v>
      </c>
      <c r="N31" s="13">
        <v>5887.88</v>
      </c>
      <c r="O31" s="2"/>
      <c r="P31" s="2"/>
      <c r="Q31" s="2"/>
    </row>
    <row r="32" spans="1:17" ht="15" x14ac:dyDescent="0.25">
      <c r="A32" s="12">
        <v>29</v>
      </c>
      <c r="B32" s="2" t="s">
        <v>45</v>
      </c>
      <c r="C32" s="2">
        <v>7728061</v>
      </c>
      <c r="D32" s="3">
        <v>17327.68</v>
      </c>
      <c r="E32" s="13">
        <v>16684.39</v>
      </c>
      <c r="F32" s="13">
        <v>21088.66</v>
      </c>
      <c r="G32" s="3">
        <v>11890.59</v>
      </c>
      <c r="H32" s="2">
        <v>13265.720000000001</v>
      </c>
      <c r="I32" s="2">
        <v>39898.370000000003</v>
      </c>
      <c r="J32" s="2">
        <f>10434.41+3616.7</f>
        <v>14051.11</v>
      </c>
      <c r="K32" s="3">
        <v>10893.669999999998</v>
      </c>
      <c r="L32" s="3">
        <v>14987.119999999999</v>
      </c>
      <c r="M32" s="3">
        <v>17598.560000000001</v>
      </c>
      <c r="N32" s="13">
        <v>17893.53</v>
      </c>
      <c r="O32" s="2"/>
      <c r="P32" s="2"/>
      <c r="Q32" s="2"/>
    </row>
    <row r="33" spans="1:17" ht="15" x14ac:dyDescent="0.25">
      <c r="A33" s="12">
        <v>30</v>
      </c>
      <c r="B33" s="2" t="s">
        <v>46</v>
      </c>
      <c r="C33" s="2">
        <v>8492618</v>
      </c>
      <c r="D33" s="3">
        <f>44085.21+2414.83</f>
        <v>46500.04</v>
      </c>
      <c r="E33" s="13">
        <f>50273.26+1785.43</f>
        <v>52058.69</v>
      </c>
      <c r="F33" s="13">
        <f>56286.33+23365.04+1127.9</f>
        <v>80779.26999999999</v>
      </c>
      <c r="G33" s="3">
        <v>15944.45</v>
      </c>
      <c r="H33" s="2">
        <v>18129.46</v>
      </c>
      <c r="I33" s="2">
        <v>33191.61</v>
      </c>
      <c r="J33" s="2">
        <f>39995.87+864</f>
        <v>40859.870000000003</v>
      </c>
      <c r="K33" s="3">
        <v>51845.299999999996</v>
      </c>
      <c r="L33" s="3">
        <v>12175.01</v>
      </c>
      <c r="M33" s="3">
        <f>15820.52+8616</f>
        <v>24436.52</v>
      </c>
      <c r="N33" s="13">
        <v>34033.03</v>
      </c>
      <c r="O33" s="2"/>
      <c r="P33" s="2"/>
      <c r="Q33" s="2"/>
    </row>
    <row r="34" spans="1:17" ht="15" x14ac:dyDescent="0.25">
      <c r="A34" s="12">
        <v>31</v>
      </c>
      <c r="B34" s="2" t="s">
        <v>47</v>
      </c>
      <c r="C34" s="2">
        <v>39541010</v>
      </c>
      <c r="D34" s="3">
        <v>128.11000000000001</v>
      </c>
      <c r="E34" s="13">
        <v>27.27</v>
      </c>
      <c r="F34" s="13">
        <v>110.51</v>
      </c>
      <c r="G34" s="3">
        <v>195.71</v>
      </c>
      <c r="H34" s="2">
        <v>899.6</v>
      </c>
      <c r="I34" s="2">
        <v>377.09</v>
      </c>
      <c r="J34" s="2">
        <v>52.59</v>
      </c>
      <c r="K34" s="3">
        <v>104.64</v>
      </c>
      <c r="L34" s="3">
        <v>744.79000000000008</v>
      </c>
      <c r="M34" s="3">
        <v>78.84</v>
      </c>
      <c r="N34" s="13">
        <v>199.04</v>
      </c>
      <c r="O34" s="2"/>
      <c r="P34" s="2"/>
      <c r="Q34" s="2"/>
    </row>
    <row r="35" spans="1:17" ht="15" x14ac:dyDescent="0.25">
      <c r="A35" s="12">
        <v>32</v>
      </c>
      <c r="B35" s="2" t="s">
        <v>48</v>
      </c>
      <c r="C35" s="2">
        <v>35770932</v>
      </c>
      <c r="D35" s="3">
        <v>0.52</v>
      </c>
      <c r="E35" s="14">
        <v>0</v>
      </c>
      <c r="F35" s="14">
        <v>0</v>
      </c>
      <c r="G35" s="3">
        <v>3018.94</v>
      </c>
      <c r="H35" s="2">
        <v>235.63</v>
      </c>
      <c r="I35" s="2">
        <v>0</v>
      </c>
      <c r="J35" s="1">
        <v>0</v>
      </c>
      <c r="K35" s="3">
        <v>8063.84</v>
      </c>
      <c r="L35" s="3">
        <v>11730.69</v>
      </c>
      <c r="M35" s="3">
        <v>1674.28</v>
      </c>
      <c r="N35" s="13"/>
    </row>
    <row r="36" spans="1:17" ht="15" x14ac:dyDescent="0.25">
      <c r="A36" s="12">
        <v>33</v>
      </c>
      <c r="B36" s="2" t="s">
        <v>49</v>
      </c>
      <c r="C36" s="2">
        <v>2467860</v>
      </c>
      <c r="D36" s="3">
        <v>1169.82</v>
      </c>
      <c r="E36" s="13">
        <v>366.71</v>
      </c>
      <c r="F36" s="13">
        <v>1199.92</v>
      </c>
      <c r="G36" s="3">
        <v>1048.3800000000001</v>
      </c>
      <c r="H36" s="2">
        <f>227.28+1483.86</f>
        <v>1711.1399999999999</v>
      </c>
      <c r="I36" s="2">
        <v>1229.79</v>
      </c>
      <c r="J36" s="2">
        <f>391.62+1914.09</f>
        <v>2305.71</v>
      </c>
      <c r="K36" s="3">
        <v>364.83</v>
      </c>
      <c r="L36" s="3">
        <v>478.88</v>
      </c>
      <c r="M36" s="3">
        <f>530.25+1914.09</f>
        <v>2444.34</v>
      </c>
      <c r="N36" s="13">
        <v>329.65</v>
      </c>
      <c r="O36" s="2"/>
      <c r="P36" s="2"/>
      <c r="Q36" s="2"/>
    </row>
    <row r="37" spans="1:17" ht="15" x14ac:dyDescent="0.25">
      <c r="A37" s="12">
        <v>34</v>
      </c>
      <c r="B37" s="2" t="s">
        <v>50</v>
      </c>
      <c r="C37" s="2">
        <v>18679053</v>
      </c>
      <c r="D37" s="3">
        <v>2472.29</v>
      </c>
      <c r="E37" s="13">
        <v>2606.91</v>
      </c>
      <c r="F37" s="13">
        <v>1531.45</v>
      </c>
      <c r="G37" s="3">
        <v>1980.19</v>
      </c>
      <c r="H37" s="2">
        <v>1682.4199999999998</v>
      </c>
      <c r="I37" s="2">
        <v>840.92</v>
      </c>
      <c r="J37" s="2">
        <v>1460.01</v>
      </c>
      <c r="K37" s="3">
        <v>2125.87</v>
      </c>
      <c r="L37" s="3">
        <v>953.98</v>
      </c>
      <c r="M37" s="3">
        <v>791.12</v>
      </c>
      <c r="N37" s="13">
        <v>1882.31</v>
      </c>
      <c r="O37" s="2"/>
      <c r="P37" s="2"/>
      <c r="Q37" s="2"/>
    </row>
    <row r="38" spans="1:17" ht="15" x14ac:dyDescent="0.25">
      <c r="A38" s="12">
        <v>35</v>
      </c>
      <c r="B38" s="2" t="s">
        <v>51</v>
      </c>
      <c r="C38" s="2">
        <v>35315710</v>
      </c>
      <c r="D38" s="3">
        <v>38727.380000000005</v>
      </c>
      <c r="E38" s="13">
        <v>35128.909999999996</v>
      </c>
      <c r="F38" s="13">
        <v>51566.2</v>
      </c>
      <c r="G38" s="3">
        <v>33933.56</v>
      </c>
      <c r="H38" s="2">
        <v>37353.72</v>
      </c>
      <c r="I38" s="2">
        <v>55684.2</v>
      </c>
      <c r="J38" s="2">
        <v>42393.04</v>
      </c>
      <c r="K38" s="3">
        <v>35361.300000000003</v>
      </c>
      <c r="L38" s="3">
        <v>44176.43</v>
      </c>
      <c r="M38" s="3">
        <f>79816.46+1295.29+2462.74</f>
        <v>83574.490000000005</v>
      </c>
      <c r="N38" s="13">
        <v>52190.28</v>
      </c>
      <c r="O38" s="2"/>
      <c r="P38" s="2"/>
      <c r="Q38" s="2"/>
    </row>
    <row r="39" spans="1:17" ht="15" x14ac:dyDescent="0.25">
      <c r="A39" s="12">
        <v>36</v>
      </c>
      <c r="B39" s="2" t="s">
        <v>52</v>
      </c>
      <c r="C39" s="2">
        <v>13237964</v>
      </c>
      <c r="D39" s="3">
        <v>5406.6299999999992</v>
      </c>
      <c r="E39" s="13">
        <v>2896.58</v>
      </c>
      <c r="F39" s="13">
        <v>4400.5</v>
      </c>
      <c r="G39" s="3">
        <v>2855.88</v>
      </c>
      <c r="H39" s="2">
        <v>1186.8699999999999</v>
      </c>
      <c r="I39" s="2">
        <v>6489.38</v>
      </c>
      <c r="J39" s="2">
        <v>2917.73</v>
      </c>
      <c r="K39" s="3">
        <v>1856.04</v>
      </c>
      <c r="L39" s="3">
        <v>3457.72</v>
      </c>
      <c r="M39" s="3">
        <v>2149.62</v>
      </c>
      <c r="N39" s="13">
        <v>211.03</v>
      </c>
      <c r="O39" s="2"/>
      <c r="P39" s="2"/>
      <c r="Q39" s="2"/>
    </row>
    <row r="40" spans="1:17" ht="15" x14ac:dyDescent="0.25">
      <c r="A40" s="12">
        <v>37</v>
      </c>
      <c r="B40" s="2" t="s">
        <v>53</v>
      </c>
      <c r="C40" s="2">
        <v>10854183</v>
      </c>
      <c r="D40" s="3">
        <v>4682.4000000000005</v>
      </c>
      <c r="E40" s="13">
        <v>1827.07</v>
      </c>
      <c r="F40" s="13">
        <v>2640.2</v>
      </c>
      <c r="G40" s="3">
        <v>1936.91</v>
      </c>
      <c r="H40" s="2">
        <v>579.88</v>
      </c>
      <c r="I40" s="2">
        <v>1025.22</v>
      </c>
      <c r="J40" s="2">
        <v>1879.94</v>
      </c>
      <c r="K40" s="3">
        <v>2501.3200000000002</v>
      </c>
      <c r="L40" s="3">
        <v>592.03</v>
      </c>
      <c r="M40" s="3">
        <v>3719.54</v>
      </c>
      <c r="N40" s="13">
        <v>863.91</v>
      </c>
      <c r="O40" s="2"/>
      <c r="P40" s="2"/>
      <c r="Q40" s="2"/>
    </row>
    <row r="41" spans="1:17" ht="15" x14ac:dyDescent="0.25">
      <c r="A41" s="12">
        <v>38</v>
      </c>
      <c r="B41" s="2" t="s">
        <v>54</v>
      </c>
      <c r="C41" s="2">
        <v>31047852</v>
      </c>
      <c r="D41" s="3">
        <f>8373.4+1663.56</f>
        <v>10036.959999999999</v>
      </c>
      <c r="E41" s="13">
        <f>8151.37+648.04</f>
        <v>8799.41</v>
      </c>
      <c r="F41" s="13">
        <f>8876.35+507.87</f>
        <v>9384.2200000000012</v>
      </c>
      <c r="G41" s="3">
        <f>9318.51+385.23</f>
        <v>9703.74</v>
      </c>
      <c r="H41" s="2">
        <f>6950.19+1057.63</f>
        <v>8007.82</v>
      </c>
      <c r="I41" s="2">
        <v>3770.5699999999997</v>
      </c>
      <c r="J41" s="2">
        <f>6550.28+1575</f>
        <v>8125.28</v>
      </c>
      <c r="K41" s="3">
        <v>8421.99</v>
      </c>
      <c r="L41" s="3">
        <v>8736.5499999999993</v>
      </c>
      <c r="M41" s="3">
        <f>9059.95+631.8</f>
        <v>9691.75</v>
      </c>
      <c r="N41" s="13">
        <v>7391.74</v>
      </c>
      <c r="O41" s="2"/>
      <c r="P41" s="2"/>
      <c r="Q41" s="2"/>
    </row>
    <row r="42" spans="1:17" ht="15" x14ac:dyDescent="0.25">
      <c r="A42" s="12">
        <v>39</v>
      </c>
      <c r="B42" s="2" t="s">
        <v>55</v>
      </c>
      <c r="C42" s="2">
        <v>11151572</v>
      </c>
      <c r="D42" s="3">
        <f>177976.51+42605.34</f>
        <v>220581.85</v>
      </c>
      <c r="E42" s="13">
        <v>210584.99</v>
      </c>
      <c r="F42" s="13">
        <f>181516.12+42605.34</f>
        <v>224121.46</v>
      </c>
      <c r="G42" s="3">
        <f>141234.94+42605.34</f>
        <v>183840.28</v>
      </c>
      <c r="H42" s="2">
        <f>165571.57+42605.34</f>
        <v>208176.91</v>
      </c>
      <c r="I42" s="2">
        <v>216786.31</v>
      </c>
      <c r="J42" s="2">
        <v>207402.81</v>
      </c>
      <c r="K42" s="3">
        <v>244882.44</v>
      </c>
      <c r="L42" s="3">
        <v>194583.34</v>
      </c>
      <c r="M42" s="3">
        <v>250600.74</v>
      </c>
      <c r="N42" s="13">
        <v>217091.96</v>
      </c>
      <c r="O42" s="2"/>
      <c r="P42" s="2"/>
      <c r="Q42" s="2"/>
    </row>
    <row r="43" spans="1:17" ht="15" x14ac:dyDescent="0.25">
      <c r="A43" s="12">
        <v>40</v>
      </c>
      <c r="B43" s="2" t="s">
        <v>56</v>
      </c>
      <c r="C43" s="2">
        <v>7449849</v>
      </c>
      <c r="D43" s="3">
        <v>81.93</v>
      </c>
      <c r="E43" s="13">
        <v>349.48</v>
      </c>
      <c r="F43" s="13">
        <v>94.42</v>
      </c>
      <c r="G43" s="3">
        <v>391.89</v>
      </c>
      <c r="H43" s="2">
        <v>76.88</v>
      </c>
      <c r="I43" s="2">
        <v>1046.51</v>
      </c>
      <c r="J43" s="2">
        <v>676.04</v>
      </c>
      <c r="K43" s="3">
        <v>253.11</v>
      </c>
      <c r="L43" s="3">
        <v>219.27</v>
      </c>
      <c r="M43" s="3">
        <v>262.67</v>
      </c>
      <c r="N43" s="13">
        <v>587.08000000000004</v>
      </c>
      <c r="O43" s="2"/>
      <c r="P43" s="2"/>
      <c r="Q43" s="2"/>
    </row>
    <row r="44" spans="1:17" ht="15" x14ac:dyDescent="0.25">
      <c r="A44" s="12">
        <v>41</v>
      </c>
      <c r="B44" s="2" t="s">
        <v>57</v>
      </c>
      <c r="C44" s="2">
        <v>13658920</v>
      </c>
      <c r="D44" s="3">
        <v>3277.42</v>
      </c>
      <c r="E44" s="13">
        <v>727.93</v>
      </c>
      <c r="F44" s="13">
        <v>54.43</v>
      </c>
      <c r="G44" s="3">
        <v>3798.39</v>
      </c>
      <c r="H44" s="2">
        <v>936.18</v>
      </c>
      <c r="I44" s="2">
        <v>348.88</v>
      </c>
      <c r="J44" s="2">
        <v>2653.76</v>
      </c>
      <c r="K44" s="3">
        <v>1412.26</v>
      </c>
      <c r="L44" s="3">
        <v>150.33000000000001</v>
      </c>
      <c r="M44" s="3">
        <v>2219.4</v>
      </c>
      <c r="N44" s="13">
        <v>721.53</v>
      </c>
      <c r="O44" s="2"/>
      <c r="P44" s="2"/>
      <c r="Q44" s="2"/>
    </row>
    <row r="45" spans="1:17" ht="15" x14ac:dyDescent="0.25">
      <c r="A45" s="12">
        <v>42</v>
      </c>
      <c r="B45" s="2" t="s">
        <v>58</v>
      </c>
      <c r="C45" s="2">
        <v>4062596</v>
      </c>
      <c r="D45" s="3">
        <v>2703.18</v>
      </c>
      <c r="E45" s="13">
        <v>3083.56</v>
      </c>
      <c r="F45" s="13">
        <v>3126.42</v>
      </c>
      <c r="G45" s="3">
        <v>2947.09</v>
      </c>
      <c r="H45" s="2">
        <v>1729.17</v>
      </c>
      <c r="I45" s="2">
        <v>1296.5899999999999</v>
      </c>
      <c r="J45" s="2">
        <v>3163.76</v>
      </c>
      <c r="K45" s="3">
        <v>2404.46</v>
      </c>
      <c r="L45" s="3">
        <v>1490.39</v>
      </c>
      <c r="M45" s="3">
        <v>2172.9499999999998</v>
      </c>
      <c r="N45" s="13">
        <v>842.31</v>
      </c>
      <c r="O45" s="2"/>
      <c r="P45" s="2"/>
      <c r="Q45" s="2"/>
    </row>
    <row r="46" spans="1:17" ht="15" x14ac:dyDescent="0.25">
      <c r="A46" s="12">
        <v>43</v>
      </c>
      <c r="B46" s="2" t="s">
        <v>59</v>
      </c>
      <c r="C46" s="2">
        <v>26047805</v>
      </c>
      <c r="D46" s="3">
        <v>570.70000000000005</v>
      </c>
      <c r="E46" s="13">
        <v>1219.49</v>
      </c>
      <c r="F46" s="13">
        <v>672.15</v>
      </c>
      <c r="G46" s="3">
        <v>731.38</v>
      </c>
      <c r="H46" s="2">
        <v>377.35</v>
      </c>
      <c r="I46" s="2">
        <v>1160.46</v>
      </c>
      <c r="J46" s="2">
        <v>1821.5</v>
      </c>
      <c r="K46" s="3">
        <v>693.04</v>
      </c>
      <c r="L46" s="3">
        <v>365.52</v>
      </c>
      <c r="M46" s="3">
        <v>641.70000000000005</v>
      </c>
      <c r="N46" s="13">
        <v>1099.5</v>
      </c>
      <c r="O46" s="2"/>
      <c r="P46" s="2"/>
      <c r="Q46" s="2"/>
    </row>
    <row r="47" spans="1:17" ht="15" x14ac:dyDescent="0.25">
      <c r="A47" s="12">
        <v>44</v>
      </c>
      <c r="B47" s="2" t="s">
        <v>60</v>
      </c>
      <c r="C47" s="2">
        <v>16471829</v>
      </c>
      <c r="D47" s="3">
        <v>2473.4499999999998</v>
      </c>
      <c r="E47" s="13">
        <v>1208.1199999999999</v>
      </c>
      <c r="F47" s="13">
        <v>2150.38</v>
      </c>
      <c r="G47" s="3">
        <v>1839.41</v>
      </c>
      <c r="H47" s="2">
        <v>1234.6600000000001</v>
      </c>
      <c r="I47" s="2">
        <v>3460.38</v>
      </c>
      <c r="J47" s="2">
        <v>495.87</v>
      </c>
      <c r="K47" s="3">
        <v>2263.64</v>
      </c>
      <c r="L47" s="3">
        <v>2321.4299999999998</v>
      </c>
      <c r="M47" s="3">
        <v>1172.28</v>
      </c>
      <c r="N47" s="13">
        <v>2213.52</v>
      </c>
      <c r="O47" s="2"/>
      <c r="P47" s="2"/>
      <c r="Q47" s="2"/>
    </row>
    <row r="48" spans="1:17" ht="15" x14ac:dyDescent="0.25">
      <c r="A48" s="12">
        <v>45</v>
      </c>
      <c r="B48" s="2" t="s">
        <v>61</v>
      </c>
      <c r="C48" s="2">
        <v>17096329</v>
      </c>
      <c r="D48" s="3">
        <v>14738.44</v>
      </c>
      <c r="E48" s="13">
        <f>12874.65+10376.35</f>
        <v>23251</v>
      </c>
      <c r="F48" s="13">
        <v>12504.02</v>
      </c>
      <c r="G48" s="3">
        <f>13618.06+10376.35</f>
        <v>23994.41</v>
      </c>
      <c r="H48" s="2">
        <f>12296.33+10376.35</f>
        <v>22672.68</v>
      </c>
      <c r="I48" s="2">
        <v>37826.75</v>
      </c>
      <c r="J48" s="2">
        <f>13159.36+8956.37</f>
        <v>22115.730000000003</v>
      </c>
      <c r="K48" s="1">
        <v>0</v>
      </c>
      <c r="L48" s="14"/>
      <c r="M48" s="3">
        <v>71.17</v>
      </c>
      <c r="N48" s="13"/>
    </row>
    <row r="49" spans="1:199" ht="15" x14ac:dyDescent="0.25">
      <c r="A49" s="12">
        <v>46</v>
      </c>
      <c r="B49" s="2" t="s">
        <v>78</v>
      </c>
      <c r="C49" s="2">
        <v>466567</v>
      </c>
      <c r="D49" s="14"/>
      <c r="E49" s="13">
        <v>442.52</v>
      </c>
      <c r="F49" s="13">
        <v>265.81</v>
      </c>
      <c r="G49" s="1">
        <v>0</v>
      </c>
      <c r="H49" s="2">
        <v>106.92</v>
      </c>
      <c r="I49" s="2">
        <v>308.19</v>
      </c>
      <c r="J49" s="1">
        <v>0</v>
      </c>
      <c r="K49" s="3">
        <v>81.38</v>
      </c>
      <c r="L49" s="3">
        <v>287.51</v>
      </c>
      <c r="M49" s="3">
        <v>709.49</v>
      </c>
      <c r="N49" s="13"/>
    </row>
    <row r="50" spans="1:199" ht="15" x14ac:dyDescent="0.25">
      <c r="A50" s="12">
        <v>47</v>
      </c>
      <c r="B50" s="2" t="s">
        <v>62</v>
      </c>
      <c r="C50" s="2">
        <v>11348273</v>
      </c>
      <c r="D50" s="3">
        <v>3707.17</v>
      </c>
      <c r="E50" s="13">
        <v>142.91999999999999</v>
      </c>
      <c r="F50" s="13">
        <v>1423.2</v>
      </c>
      <c r="G50" s="3">
        <v>981.58</v>
      </c>
      <c r="H50" s="2">
        <v>328.2</v>
      </c>
      <c r="I50" s="2">
        <v>2951.86</v>
      </c>
      <c r="J50" s="2">
        <v>790.12</v>
      </c>
      <c r="K50" s="3">
        <v>378.03</v>
      </c>
      <c r="L50" s="3">
        <v>1783.77</v>
      </c>
      <c r="M50" s="3">
        <v>28737.920000000002</v>
      </c>
      <c r="N50" s="13">
        <v>417.09</v>
      </c>
      <c r="O50" s="2"/>
      <c r="P50" s="2"/>
      <c r="Q50" s="2"/>
    </row>
    <row r="51" spans="1:199" ht="15" x14ac:dyDescent="0.25">
      <c r="A51" s="12">
        <v>48</v>
      </c>
      <c r="B51" s="2" t="s">
        <v>63</v>
      </c>
      <c r="C51" s="2">
        <v>24938381</v>
      </c>
      <c r="D51" s="3">
        <v>6022.62</v>
      </c>
      <c r="E51" s="13">
        <f>2141.81+3005.94</f>
        <v>5147.75</v>
      </c>
      <c r="F51" s="13">
        <v>861.9</v>
      </c>
      <c r="G51" s="3">
        <v>7932.1399999999994</v>
      </c>
      <c r="H51" s="2">
        <v>3979.89</v>
      </c>
      <c r="I51" s="2">
        <v>3356.56</v>
      </c>
      <c r="J51" s="2">
        <v>2250.5099999999998</v>
      </c>
      <c r="K51" s="3">
        <v>5784.3099999999995</v>
      </c>
      <c r="L51" s="3">
        <v>4764.28</v>
      </c>
      <c r="M51" s="3">
        <v>3474.35</v>
      </c>
      <c r="N51" s="3">
        <v>2353.66</v>
      </c>
    </row>
    <row r="52" spans="1:199" ht="15" x14ac:dyDescent="0.25">
      <c r="A52" s="12">
        <v>49</v>
      </c>
      <c r="B52" s="2" t="s">
        <v>64</v>
      </c>
      <c r="C52" s="2">
        <v>18218742</v>
      </c>
      <c r="D52" s="3">
        <f>1807.96+260.73</f>
        <v>2068.69</v>
      </c>
      <c r="E52" s="13">
        <v>468.98</v>
      </c>
      <c r="F52" s="13">
        <v>208.76</v>
      </c>
      <c r="G52" s="3">
        <v>1457.79</v>
      </c>
      <c r="H52" s="2">
        <v>206.43</v>
      </c>
      <c r="I52" s="2">
        <v>87.01</v>
      </c>
      <c r="J52" s="2">
        <v>1445.2</v>
      </c>
      <c r="K52" s="3">
        <v>101.15</v>
      </c>
      <c r="L52" s="3">
        <v>23.23</v>
      </c>
      <c r="M52" s="3">
        <f>1342.31+170.78</f>
        <v>1513.09</v>
      </c>
      <c r="N52" s="3">
        <v>80.22</v>
      </c>
    </row>
    <row r="53" spans="1:199" ht="15" x14ac:dyDescent="0.25">
      <c r="A53" s="12">
        <v>50</v>
      </c>
      <c r="B53" s="2" t="s">
        <v>65</v>
      </c>
      <c r="C53" s="2">
        <v>35244962</v>
      </c>
      <c r="D53" s="3">
        <v>680.36</v>
      </c>
      <c r="E53" s="13">
        <v>1066.9000000000001</v>
      </c>
      <c r="F53" s="13">
        <v>1871.85</v>
      </c>
      <c r="G53" s="3">
        <v>2291.7399999999998</v>
      </c>
      <c r="H53" s="2">
        <v>2245.2199999999998</v>
      </c>
      <c r="I53" s="2">
        <v>3060.35</v>
      </c>
      <c r="J53" s="2">
        <v>4824.58</v>
      </c>
      <c r="K53" s="3">
        <v>941.68</v>
      </c>
      <c r="L53" s="3">
        <v>1701.08</v>
      </c>
      <c r="M53" s="14">
        <v>0</v>
      </c>
      <c r="N53" s="14">
        <v>13526.529999999999</v>
      </c>
      <c r="O53" s="2"/>
      <c r="P53" s="2"/>
      <c r="Q53" s="2"/>
    </row>
    <row r="54" spans="1:199" ht="15" x14ac:dyDescent="0.25">
      <c r="A54" s="12">
        <v>51</v>
      </c>
      <c r="B54" s="2" t="s">
        <v>66</v>
      </c>
      <c r="C54" s="2">
        <v>30703169</v>
      </c>
      <c r="D54" s="3">
        <v>4765.68</v>
      </c>
      <c r="E54" s="13">
        <v>3349.15</v>
      </c>
      <c r="F54" s="13">
        <v>4041.91</v>
      </c>
      <c r="G54" s="3">
        <v>3377.4</v>
      </c>
      <c r="H54" s="2">
        <v>1507.89</v>
      </c>
      <c r="I54" s="2">
        <v>1627.23</v>
      </c>
      <c r="J54" s="2">
        <v>4019.98</v>
      </c>
      <c r="K54" s="3">
        <v>2108.7399999999998</v>
      </c>
      <c r="L54" s="3">
        <v>812.45</v>
      </c>
      <c r="M54" s="3">
        <v>3051.8</v>
      </c>
      <c r="N54" s="13">
        <v>2447.69</v>
      </c>
      <c r="O54" s="2"/>
      <c r="P54" s="2"/>
      <c r="Q54" s="2"/>
    </row>
    <row r="55" spans="1:199" ht="15" x14ac:dyDescent="0.25">
      <c r="A55" s="12">
        <v>52</v>
      </c>
      <c r="B55" s="2" t="s">
        <v>67</v>
      </c>
      <c r="C55" s="2">
        <v>28018091</v>
      </c>
      <c r="D55" s="3">
        <v>1588.4</v>
      </c>
      <c r="E55" s="13">
        <v>2283.42</v>
      </c>
      <c r="F55" s="13">
        <v>771.5</v>
      </c>
      <c r="G55" s="3">
        <v>711.26</v>
      </c>
      <c r="H55" s="2">
        <v>1402.68</v>
      </c>
      <c r="I55" s="2">
        <v>13.56</v>
      </c>
      <c r="J55" s="2">
        <v>929.78</v>
      </c>
      <c r="K55" s="3">
        <v>2207.34</v>
      </c>
      <c r="L55" s="3">
        <v>221.35</v>
      </c>
      <c r="M55" s="3">
        <v>299.73</v>
      </c>
      <c r="N55" s="13">
        <v>2252.79</v>
      </c>
      <c r="O55" s="2"/>
      <c r="P55" s="2"/>
      <c r="Q55" s="2"/>
    </row>
    <row r="56" spans="1:199" ht="15" x14ac:dyDescent="0.25">
      <c r="A56" s="12">
        <v>53</v>
      </c>
      <c r="B56" s="2" t="s">
        <v>68</v>
      </c>
      <c r="C56" s="2">
        <v>29126016</v>
      </c>
      <c r="D56" s="3">
        <v>873.12</v>
      </c>
      <c r="E56" s="13">
        <v>1554.3</v>
      </c>
      <c r="F56" s="13">
        <v>966.21</v>
      </c>
      <c r="G56" s="3">
        <v>920.8</v>
      </c>
      <c r="H56" s="2">
        <v>1850.01</v>
      </c>
      <c r="I56" s="2">
        <v>211.17</v>
      </c>
      <c r="J56" s="2">
        <v>1513.46</v>
      </c>
      <c r="K56" s="3">
        <v>497.24</v>
      </c>
      <c r="L56" s="3">
        <v>1359.06</v>
      </c>
      <c r="M56" s="3">
        <v>1165.52</v>
      </c>
      <c r="N56" s="13">
        <v>1205.24</v>
      </c>
      <c r="O56" s="2"/>
      <c r="P56" s="2"/>
      <c r="Q56" s="2"/>
    </row>
    <row r="57" spans="1:199" s="2" customFormat="1" ht="15" x14ac:dyDescent="0.25">
      <c r="A57" s="12">
        <v>54</v>
      </c>
      <c r="B57" s="2" t="s">
        <v>69</v>
      </c>
      <c r="C57" s="2">
        <v>16166299</v>
      </c>
      <c r="D57" s="3">
        <v>5171.3900000000003</v>
      </c>
      <c r="E57" s="13">
        <v>14620.18</v>
      </c>
      <c r="F57" s="13">
        <v>6898.16</v>
      </c>
      <c r="G57" s="3">
        <v>10477.59</v>
      </c>
      <c r="H57" s="2">
        <v>13818.41</v>
      </c>
      <c r="I57" s="2">
        <v>9266.7099999999991</v>
      </c>
      <c r="J57" s="2">
        <v>1925.95</v>
      </c>
      <c r="K57" s="3">
        <v>14646.48</v>
      </c>
      <c r="L57" s="3">
        <v>8950.9</v>
      </c>
      <c r="M57" s="3">
        <v>7916.92</v>
      </c>
      <c r="N57" s="13">
        <v>12057.59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</row>
    <row r="58" spans="1:199" ht="15" x14ac:dyDescent="0.25">
      <c r="A58" s="12">
        <v>55</v>
      </c>
      <c r="B58" s="2" t="s">
        <v>70</v>
      </c>
      <c r="C58" s="2">
        <v>9378655</v>
      </c>
      <c r="D58" s="3">
        <f>854734.3+188020.33+19484.26+20560.99</f>
        <v>1082799.8799999999</v>
      </c>
      <c r="E58" s="13">
        <f>933837.13+10976.66+10281.57</f>
        <v>955095.36</v>
      </c>
      <c r="F58" s="13">
        <f>888930.64+201243+5579.46+13214.97</f>
        <v>1108968.07</v>
      </c>
      <c r="G58" s="3">
        <f>696588.98+176597.92+13013.17+7213.47</f>
        <v>893413.54</v>
      </c>
      <c r="H58" s="2">
        <f>651494.82+225015.27+12003.03+11965.47</f>
        <v>900478.59</v>
      </c>
      <c r="I58" s="2">
        <v>1047960.38</v>
      </c>
      <c r="J58" s="2">
        <f>807634.33+258021.9+7903.42+3502.58</f>
        <v>1077062.23</v>
      </c>
      <c r="K58" s="3">
        <v>1067521.7</v>
      </c>
      <c r="L58" s="3">
        <v>1080888.69</v>
      </c>
      <c r="M58" s="3">
        <f>784236.45+222031.69+4376.13+7357.31</f>
        <v>1018001.58</v>
      </c>
      <c r="N58" s="13">
        <v>1069716.5399999998</v>
      </c>
    </row>
    <row r="59" spans="1:199" ht="15" x14ac:dyDescent="0.25">
      <c r="A59" s="12">
        <v>56</v>
      </c>
      <c r="B59" s="2" t="s">
        <v>71</v>
      </c>
      <c r="C59" s="2">
        <v>896610</v>
      </c>
      <c r="D59" s="3">
        <v>3557</v>
      </c>
      <c r="E59" s="13">
        <v>3789.04</v>
      </c>
      <c r="F59" s="13">
        <v>4664.2299999999996</v>
      </c>
      <c r="G59" s="3">
        <v>3699.25</v>
      </c>
      <c r="H59" s="2">
        <v>3073.63</v>
      </c>
      <c r="I59" s="2">
        <v>2350.9899999999998</v>
      </c>
      <c r="J59" s="2">
        <v>1067.79</v>
      </c>
      <c r="K59" s="3">
        <v>4594.41</v>
      </c>
      <c r="L59" s="3">
        <v>6980.5</v>
      </c>
      <c r="M59" s="3">
        <v>2301.46</v>
      </c>
      <c r="N59" s="13">
        <v>5306.6</v>
      </c>
      <c r="O59" s="2"/>
      <c r="P59" s="2"/>
      <c r="Q59" s="2"/>
    </row>
    <row r="60" spans="1:199" ht="15" x14ac:dyDescent="0.25">
      <c r="A60" s="12">
        <v>57</v>
      </c>
      <c r="B60" s="2" t="s">
        <v>72</v>
      </c>
      <c r="C60" s="2">
        <v>18428353</v>
      </c>
      <c r="D60" s="3">
        <v>8961.2099999999991</v>
      </c>
      <c r="E60" s="13">
        <v>8821.59</v>
      </c>
      <c r="F60" s="13">
        <v>3107.11</v>
      </c>
      <c r="G60" s="3">
        <v>8458.52</v>
      </c>
      <c r="H60" s="2">
        <v>3923.72</v>
      </c>
      <c r="I60" s="2">
        <v>2383.34</v>
      </c>
      <c r="J60" s="2">
        <v>6369.82</v>
      </c>
      <c r="K60" s="3">
        <v>6545.41</v>
      </c>
      <c r="L60" s="3">
        <v>2432.13</v>
      </c>
      <c r="M60" s="3">
        <v>7776.31</v>
      </c>
      <c r="N60" s="13">
        <v>4015.13</v>
      </c>
      <c r="O60" s="2"/>
      <c r="P60" s="2"/>
      <c r="Q60" s="2"/>
    </row>
    <row r="61" spans="1:199" ht="15" x14ac:dyDescent="0.25">
      <c r="A61" s="12">
        <v>58</v>
      </c>
      <c r="B61" s="2" t="s">
        <v>73</v>
      </c>
      <c r="C61" s="2">
        <v>1357231</v>
      </c>
      <c r="D61" s="3">
        <v>102191.13</v>
      </c>
      <c r="E61" s="13">
        <v>75483.48</v>
      </c>
      <c r="F61" s="13">
        <f>95166.11+1117.07+445.66</f>
        <v>96728.840000000011</v>
      </c>
      <c r="G61" s="3">
        <v>102500.73</v>
      </c>
      <c r="H61" s="2">
        <f>98070.46+799.34</f>
        <v>98869.8</v>
      </c>
      <c r="I61" s="2">
        <v>86144.42</v>
      </c>
      <c r="J61" s="2">
        <v>101917.47</v>
      </c>
      <c r="K61" s="3">
        <v>139779.02999999997</v>
      </c>
      <c r="L61" s="3">
        <v>121130.49</v>
      </c>
      <c r="M61" s="3">
        <v>144982.87</v>
      </c>
      <c r="N61" s="13">
        <v>131795.95000000001</v>
      </c>
      <c r="O61" s="2"/>
      <c r="P61" s="2"/>
      <c r="Q61" s="2"/>
    </row>
    <row r="62" spans="1:199" ht="15" x14ac:dyDescent="0.25">
      <c r="A62" s="12">
        <v>59</v>
      </c>
      <c r="B62" s="2" t="s">
        <v>74</v>
      </c>
      <c r="C62" s="2">
        <v>10826710</v>
      </c>
      <c r="D62" s="3">
        <v>6455.11</v>
      </c>
      <c r="E62" s="13">
        <v>6388.4</v>
      </c>
      <c r="F62" s="13">
        <f>6522.54+445.66</f>
        <v>6968.2</v>
      </c>
      <c r="G62" s="3">
        <f>4129.73+445.66</f>
        <v>4575.3899999999994</v>
      </c>
      <c r="H62" s="2">
        <f>3790.22+1336.98</f>
        <v>5127.2</v>
      </c>
      <c r="I62" s="2">
        <v>5480.6</v>
      </c>
      <c r="J62" s="2">
        <v>3715.13</v>
      </c>
      <c r="K62" s="3">
        <v>4038.9</v>
      </c>
      <c r="L62" s="3">
        <v>5984.11</v>
      </c>
      <c r="M62" s="3">
        <v>7203.29</v>
      </c>
      <c r="N62" s="13">
        <v>3949.94</v>
      </c>
      <c r="O62" s="2"/>
      <c r="P62" s="2"/>
      <c r="Q62" s="2"/>
    </row>
    <row r="63" spans="1:199" ht="15" x14ac:dyDescent="0.25">
      <c r="A63" s="12">
        <v>60</v>
      </c>
      <c r="B63" s="2" t="s">
        <v>75</v>
      </c>
      <c r="C63" s="2">
        <v>35005965</v>
      </c>
      <c r="D63" s="3">
        <v>735.21</v>
      </c>
      <c r="E63" s="13">
        <v>1364.34</v>
      </c>
      <c r="F63" s="13">
        <v>1296.81</v>
      </c>
      <c r="G63" s="3">
        <v>544.59</v>
      </c>
      <c r="H63" s="2">
        <v>542.86</v>
      </c>
      <c r="I63" s="2">
        <v>630.79999999999995</v>
      </c>
      <c r="J63" s="2">
        <v>441.54</v>
      </c>
      <c r="K63" s="3">
        <v>681.29</v>
      </c>
      <c r="L63" s="3">
        <v>1102.18</v>
      </c>
      <c r="M63" s="3">
        <v>632.27</v>
      </c>
      <c r="N63" s="13">
        <v>538.15</v>
      </c>
      <c r="O63" s="2"/>
      <c r="P63" s="2"/>
      <c r="Q63" s="2"/>
    </row>
    <row r="64" spans="1:199" ht="15" x14ac:dyDescent="0.25">
      <c r="A64" s="12">
        <v>61</v>
      </c>
      <c r="B64" s="2" t="s">
        <v>76</v>
      </c>
      <c r="C64" s="2">
        <v>14920654</v>
      </c>
      <c r="D64" s="3">
        <v>854.44</v>
      </c>
      <c r="E64" s="13">
        <v>518.64</v>
      </c>
      <c r="F64" s="13">
        <v>562.80999999999995</v>
      </c>
      <c r="G64" s="3">
        <v>555.88</v>
      </c>
      <c r="H64" s="2">
        <v>248.21</v>
      </c>
      <c r="I64" s="2">
        <v>277.93</v>
      </c>
      <c r="J64" s="2">
        <v>162.76</v>
      </c>
      <c r="K64" s="3">
        <v>616.1</v>
      </c>
      <c r="L64" s="3">
        <v>226.92</v>
      </c>
      <c r="M64" s="3">
        <v>354.46</v>
      </c>
      <c r="N64" s="13">
        <v>100</v>
      </c>
      <c r="O64" s="2"/>
      <c r="P64" s="2"/>
      <c r="Q64" s="2"/>
    </row>
    <row r="65" spans="1:17" ht="15" x14ac:dyDescent="0.25">
      <c r="A65" s="12">
        <v>62</v>
      </c>
      <c r="B65" s="2" t="s">
        <v>77</v>
      </c>
      <c r="C65" s="2">
        <v>4947440</v>
      </c>
      <c r="D65" s="3">
        <v>9887.16</v>
      </c>
      <c r="E65" s="13">
        <v>4950.45</v>
      </c>
      <c r="F65" s="13">
        <v>8282.5</v>
      </c>
      <c r="G65" s="3">
        <v>6341.99</v>
      </c>
      <c r="H65" s="2">
        <v>7087.42</v>
      </c>
      <c r="I65" s="2">
        <v>4903.1099999999997</v>
      </c>
      <c r="J65" s="2">
        <v>10368.290000000001</v>
      </c>
      <c r="K65" s="3">
        <v>7338.94</v>
      </c>
      <c r="L65" s="3">
        <v>4633.1000000000004</v>
      </c>
      <c r="M65" s="3">
        <v>13089.12</v>
      </c>
      <c r="N65" s="13">
        <v>6955.15</v>
      </c>
      <c r="O65" s="2"/>
      <c r="P65" s="2"/>
      <c r="Q65" s="2"/>
    </row>
    <row r="66" spans="1:17" ht="15" x14ac:dyDescent="0.25">
      <c r="A66" s="12">
        <v>63</v>
      </c>
      <c r="B66" s="2" t="s">
        <v>79</v>
      </c>
      <c r="C66" s="2">
        <v>24782842</v>
      </c>
      <c r="D66" s="10">
        <v>0</v>
      </c>
      <c r="E66" s="13">
        <v>267.55</v>
      </c>
      <c r="F66" s="13">
        <v>0</v>
      </c>
      <c r="G66" s="3">
        <v>0</v>
      </c>
      <c r="H66" s="2">
        <v>0</v>
      </c>
      <c r="I66" s="2">
        <v>0</v>
      </c>
      <c r="J66" s="2">
        <v>0</v>
      </c>
      <c r="K66" s="3">
        <v>0</v>
      </c>
      <c r="L66" s="3">
        <v>0</v>
      </c>
      <c r="M66" s="3">
        <v>0</v>
      </c>
      <c r="N66" s="13"/>
      <c r="O66" s="2"/>
      <c r="P66" s="9"/>
    </row>
    <row r="67" spans="1:17" ht="15" x14ac:dyDescent="0.25">
      <c r="A67" s="17" t="s">
        <v>16</v>
      </c>
      <c r="B67" s="18"/>
      <c r="C67" s="19"/>
      <c r="D67" s="10">
        <f>SUM(D4:D66)</f>
        <v>5994154.120000001</v>
      </c>
      <c r="E67" s="10">
        <f>SUM(E4:E66)</f>
        <v>5433176.5400000019</v>
      </c>
      <c r="F67" s="15">
        <f>SUM(F4:F66)</f>
        <v>5124096.080000001</v>
      </c>
      <c r="G67" s="4">
        <f>SUM(G4:G66)</f>
        <v>5326529.8900000006</v>
      </c>
      <c r="H67" s="4">
        <f>SUM(H4:H66)</f>
        <v>5242704.3</v>
      </c>
      <c r="I67" s="4">
        <f>SUM(I4:I66)</f>
        <v>5679525.1999999974</v>
      </c>
      <c r="J67" s="4">
        <f>SUM(J4:J66)</f>
        <v>5116690.4599999981</v>
      </c>
      <c r="K67" s="4">
        <f>SUM(K4:K66)</f>
        <v>5564938.1400000015</v>
      </c>
      <c r="L67" s="4">
        <f>SUM(L4:L66)</f>
        <v>5249526.93</v>
      </c>
      <c r="M67" s="4">
        <f>SUM(M4:M66)</f>
        <v>6171038.8499999987</v>
      </c>
      <c r="N67" s="4">
        <f>SUM(N4:N66)</f>
        <v>5587322.9700000007</v>
      </c>
      <c r="O67" s="2"/>
      <c r="P67" s="9"/>
    </row>
    <row r="68" spans="1:17" ht="15" x14ac:dyDescent="0.25">
      <c r="L68" s="9"/>
      <c r="O68" s="2"/>
      <c r="P68" s="9"/>
    </row>
    <row r="69" spans="1:17" ht="15" x14ac:dyDescent="0.25">
      <c r="O69" s="3"/>
    </row>
    <row r="70" spans="1:17" ht="15" x14ac:dyDescent="0.25">
      <c r="O70"/>
    </row>
    <row r="71" spans="1:17" ht="15" x14ac:dyDescent="0.25">
      <c r="O71" s="9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2023-01-11T08:23:08Z</dcterms:modified>
</cp:coreProperties>
</file>